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Liczenie" sheetId="1" r:id="rId1"/>
    <sheet name="Wynik" sheetId="2" r:id="rId2"/>
    <sheet name="Arkusz3" sheetId="3" r:id="rId3"/>
  </sheets>
  <definedNames>
    <definedName name="_xlnm.Print_Area" localSheetId="0">'Liczenie'!$A$1:$P$7</definedName>
  </definedNames>
  <calcPr fullCalcOnLoad="1" fullPrecision="0"/>
</workbook>
</file>

<file path=xl/sharedStrings.xml><?xml version="1.0" encoding="utf-8"?>
<sst xmlns="http://schemas.openxmlformats.org/spreadsheetml/2006/main" count="56" uniqueCount="52">
  <si>
    <t>Nr oferty</t>
  </si>
  <si>
    <t>Miejsce w rankingu</t>
  </si>
  <si>
    <t>Wskaźnik koszty pośrednich Wkp (%)</t>
  </si>
  <si>
    <t>Wskaźnik zysku Wz  (%)</t>
  </si>
  <si>
    <t>Wartość kosztów pośrednich Kp wg wzoru           Kp = Wkp/100 x R</t>
  </si>
  <si>
    <t>Wartość zysku Z wg wzoru                  Z =  Wz/100 x (R+ Kp)</t>
  </si>
  <si>
    <t>Stawka roboczo-godz. netto R</t>
  </si>
  <si>
    <t>cena za przegląd roczny</t>
  </si>
  <si>
    <t>cena za sume kosztów jednostkowych</t>
  </si>
  <si>
    <t>1.</t>
  </si>
  <si>
    <t>2.</t>
  </si>
  <si>
    <t>3.</t>
  </si>
  <si>
    <t>4.</t>
  </si>
  <si>
    <t>OSKARBUD Artur Stolarzak</t>
  </si>
  <si>
    <t>Cena brutto  (C1 - wynagodzenie miesięczne)           65%</t>
  </si>
  <si>
    <t>Ilość punktów za stawkę roboczo-godziny brutto C2 wg wzoru                         C2= Crbn :Crbb x 100 x 0,05</t>
  </si>
  <si>
    <t>Ilość punktów za cenę brutto C1 wg wzoru                                  C1= Cn :Cb x 100 x 0,65</t>
  </si>
  <si>
    <t xml:space="preserve"> AG Complex Sp.   z o.o.</t>
  </si>
  <si>
    <t>5.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</si>
  <si>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</si>
  <si>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</si>
  <si>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</si>
  <si>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</si>
  <si>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</si>
  <si>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</si>
  <si>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</si>
  <si>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</si>
  <si>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</si>
  <si>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</si>
  <si>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</si>
  <si>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wolnych</t>
  </si>
  <si>
    <t>suma kosztów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</si>
  <si>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</si>
  <si>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</si>
  <si>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</si>
  <si>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</si>
  <si>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</si>
  <si>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</si>
  <si>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</si>
  <si>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</si>
  <si>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</si>
  <si>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</si>
  <si>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</si>
  <si>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</si>
  <si>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Stawka roboczo-godz. brutto Crb    suma kolumn 5,8,9      </t>
  </si>
  <si>
    <t>ilość punktów za przegląd roczny
15%       C3= Cn :Cb x 100 x 0,15</t>
  </si>
  <si>
    <t>ilość punktów za ceny jednostkowe
15%     C4= Cn :Cb x 100 x 0,15</t>
  </si>
  <si>
    <t>Suma punktów   C1+C2+ C3+C4</t>
  </si>
  <si>
    <t>Arkusz kalkulacji punktów ofertowych</t>
  </si>
  <si>
    <t>Grzegorz Pikus ACCRA ELECTRONICS</t>
  </si>
  <si>
    <t>Aurel S.c. M.Zielińska A.Zieliński</t>
  </si>
  <si>
    <t>Wykonawca Oferty w konkursie ofert nr UD-VI-WIR/22/20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</si>
</sst>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0.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6">
    <font>
      <sz val="10"/>
      <name val="Arial CE"/>
      <family val="0"/>
    </font>
    <font>
      <b/>
      <sz val="12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(W1)"/>
      <family val="2"/>
    </font>
    <font>
      <b/>
      <sz val="8"/>
      <name val="Arial (W1)"/>
      <family val="2"/>
    </font>
    <font>
      <b/>
      <sz val="9"/>
      <name val="Arial"/>
      <family val="2"/>
    </font>
    <font>
      <sz val="8"/>
      <name val="Arial (W1)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4" fontId="10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9" fontId="7" fillId="34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zoomScale="70" zoomScaleNormal="70" zoomScalePageLayoutView="0" workbookViewId="0" topLeftCell="A1">
      <pane ySplit="2" topLeftCell="A6" activePane="bottomLeft" state="frozen"/>
      <selection pane="topLeft" activeCell="A1" sqref="A1"/>
      <selection pane="bottomLeft" activeCell="L9" sqref="L9"/>
    </sheetView>
  </sheetViews>
  <sheetFormatPr defaultColWidth="9.00390625" defaultRowHeight="12.75"/>
  <cols>
    <col min="1" max="1" width="5.375" style="0" customWidth="1"/>
    <col min="2" max="2" width="19.875" style="0" customWidth="1"/>
    <col min="3" max="3" width="10.875" style="0" customWidth="1"/>
    <col min="4" max="4" width="7.375" style="0" customWidth="1"/>
    <col min="5" max="5" width="8.25390625" style="0" customWidth="1"/>
    <col min="6" max="6" width="6.875" style="0" customWidth="1"/>
    <col min="7" max="8" width="6.75390625" style="0" customWidth="1"/>
    <col min="9" max="9" width="5.875" style="0" customWidth="1"/>
    <col min="10" max="10" width="10.375" style="0" customWidth="1"/>
    <col min="11" max="11" width="8.75390625" style="0" customWidth="1"/>
    <col min="12" max="12" width="9.75390625" style="0" customWidth="1"/>
    <col min="13" max="13" width="7.75390625" style="0" customWidth="1"/>
    <col min="14" max="14" width="10.125" style="0" customWidth="1"/>
    <col min="15" max="15" width="8.125" style="0" customWidth="1"/>
    <col min="16" max="16" width="7.00390625" style="0" customWidth="1"/>
    <col min="17" max="17" width="5.375" style="0" customWidth="1"/>
    <col min="18" max="18" width="13.375" style="0" bestFit="1" customWidth="1"/>
  </cols>
  <sheetData>
    <row r="1" spans="1:18" ht="29.25" customHeight="1">
      <c r="A1" s="19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8"/>
      <c r="R1" t="s">
        <v>31</v>
      </c>
    </row>
    <row r="2" spans="1:17" s="1" customFormat="1" ht="131.25" customHeight="1">
      <c r="A2" s="5" t="s">
        <v>0</v>
      </c>
      <c r="B2" s="5" t="s">
        <v>51</v>
      </c>
      <c r="C2" s="5" t="s">
        <v>14</v>
      </c>
      <c r="D2" s="5" t="s">
        <v>16</v>
      </c>
      <c r="E2" s="5" t="s">
        <v>6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44</v>
      </c>
      <c r="K2" s="5" t="s">
        <v>15</v>
      </c>
      <c r="L2" s="5" t="s">
        <v>7</v>
      </c>
      <c r="M2" s="5" t="s">
        <v>45</v>
      </c>
      <c r="N2" s="5" t="s">
        <v>8</v>
      </c>
      <c r="O2" s="5" t="s">
        <v>46</v>
      </c>
      <c r="P2" s="5" t="s">
        <v>47</v>
      </c>
      <c r="Q2" s="5" t="s">
        <v>1</v>
      </c>
    </row>
    <row r="3" spans="1:17" s="1" customFormat="1" ht="29.25" customHeight="1">
      <c r="A3" s="5" t="s">
        <v>9</v>
      </c>
      <c r="B3" s="5" t="s">
        <v>10</v>
      </c>
      <c r="C3" s="5" t="s">
        <v>11</v>
      </c>
      <c r="D3" s="5" t="s">
        <v>12</v>
      </c>
      <c r="E3" s="5" t="s">
        <v>18</v>
      </c>
      <c r="F3" s="5" t="s">
        <v>32</v>
      </c>
      <c r="G3" s="5" t="s">
        <v>33</v>
      </c>
      <c r="H3" s="5" t="s">
        <v>34</v>
      </c>
      <c r="I3" s="5" t="s">
        <v>35</v>
      </c>
      <c r="J3" s="5" t="s">
        <v>36</v>
      </c>
      <c r="K3" s="5" t="s">
        <v>37</v>
      </c>
      <c r="L3" s="5" t="s">
        <v>38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43</v>
      </c>
    </row>
    <row r="4" spans="1:18" ht="30" customHeight="1">
      <c r="A4" s="6" t="s">
        <v>9</v>
      </c>
      <c r="B4" s="7" t="s">
        <v>49</v>
      </c>
      <c r="C4" s="8">
        <v>15498</v>
      </c>
      <c r="D4" s="9">
        <f>$C$7/C4*100*0.65</f>
        <v>6.19</v>
      </c>
      <c r="E4" s="8">
        <v>35</v>
      </c>
      <c r="F4" s="10">
        <v>0.45</v>
      </c>
      <c r="G4" s="10">
        <v>0.05</v>
      </c>
      <c r="H4" s="9">
        <f>F4*E4</f>
        <v>15.75</v>
      </c>
      <c r="I4" s="9">
        <f>G4*(E4+H4)</f>
        <v>2.54</v>
      </c>
      <c r="J4" s="11">
        <f>E4+H4+I4</f>
        <v>53.29</v>
      </c>
      <c r="K4" s="12">
        <f>$J$5/J4*100*0.05</f>
        <v>4.63</v>
      </c>
      <c r="L4" s="8">
        <v>2531.34</v>
      </c>
      <c r="M4" s="13">
        <f>$L$6/L4*100*0.15</f>
        <v>4.59</v>
      </c>
      <c r="N4" s="8">
        <v>611.31</v>
      </c>
      <c r="O4" s="12">
        <f>$N$4/N4*100*0.15</f>
        <v>15</v>
      </c>
      <c r="P4" s="12">
        <f>D4+K4+M4+O4</f>
        <v>30.41</v>
      </c>
      <c r="Q4" s="14">
        <v>4</v>
      </c>
      <c r="R4" s="3">
        <f>$D$25*C4+L4+N4</f>
        <v>165871.65</v>
      </c>
    </row>
    <row r="5" spans="1:18" ht="27.75" customHeight="1">
      <c r="A5" s="6" t="s">
        <v>11</v>
      </c>
      <c r="B5" s="15" t="s">
        <v>17</v>
      </c>
      <c r="C5" s="8">
        <v>2700</v>
      </c>
      <c r="D5" s="9">
        <f>$C$7/C5*100*0.65</f>
        <v>35.53</v>
      </c>
      <c r="E5" s="8">
        <v>26</v>
      </c>
      <c r="F5" s="10">
        <v>0.65</v>
      </c>
      <c r="G5" s="10">
        <v>0.15</v>
      </c>
      <c r="H5" s="9">
        <f>F5*E5</f>
        <v>16.9</v>
      </c>
      <c r="I5" s="9">
        <f>G5*(E5+H5)</f>
        <v>6.44</v>
      </c>
      <c r="J5" s="11">
        <f>E5+H5+I5</f>
        <v>49.34</v>
      </c>
      <c r="K5" s="12">
        <f>$J$5/J5*100*0.05</f>
        <v>5</v>
      </c>
      <c r="L5" s="8">
        <v>2200</v>
      </c>
      <c r="M5" s="16">
        <f>$L$6/L5*100*0.15</f>
        <v>5.28340909090909</v>
      </c>
      <c r="N5" s="8">
        <v>3038.1</v>
      </c>
      <c r="O5" s="12">
        <f>$N$4/N5*100*0.15</f>
        <v>3.02</v>
      </c>
      <c r="P5" s="12">
        <f>D5+K5+M5+O5</f>
        <v>48.83</v>
      </c>
      <c r="Q5" s="16">
        <v>3</v>
      </c>
      <c r="R5" s="3">
        <f>$D$25*C5+L5+N5</f>
        <v>33588.1</v>
      </c>
    </row>
    <row r="6" spans="1:18" ht="26.25" customHeight="1">
      <c r="A6" s="6" t="s">
        <v>12</v>
      </c>
      <c r="B6" s="17" t="s">
        <v>13</v>
      </c>
      <c r="C6" s="8">
        <v>2273.04</v>
      </c>
      <c r="D6" s="9">
        <f>$C$7/C6*100*0.65</f>
        <v>42.21</v>
      </c>
      <c r="E6" s="8">
        <v>145</v>
      </c>
      <c r="F6" s="10">
        <v>0.55</v>
      </c>
      <c r="G6" s="10">
        <v>0.15</v>
      </c>
      <c r="H6" s="9">
        <f>F6*E6</f>
        <v>79.75</v>
      </c>
      <c r="I6" s="9">
        <f>G6*(E6+H6)</f>
        <v>33.71</v>
      </c>
      <c r="J6" s="11">
        <f>E6+H6+I6</f>
        <v>258.46</v>
      </c>
      <c r="K6" s="12">
        <f>$J$5/J6*100*0.05</f>
        <v>0.95</v>
      </c>
      <c r="L6" s="8">
        <v>774.9</v>
      </c>
      <c r="M6" s="16">
        <f>$L$6/L6*100*0.15</f>
        <v>15</v>
      </c>
      <c r="N6" s="8">
        <v>3111.9</v>
      </c>
      <c r="O6" s="12">
        <f>$N$4/N6*100*0.15</f>
        <v>2.95</v>
      </c>
      <c r="P6" s="12">
        <f>D6+K6+M6+O6</f>
        <v>61.11</v>
      </c>
      <c r="Q6" s="16">
        <v>2</v>
      </c>
      <c r="R6" s="3">
        <f>$D$25*C6+L6+N6</f>
        <v>27753.72</v>
      </c>
    </row>
    <row r="7" spans="1:18" ht="26.25" customHeight="1">
      <c r="A7" s="6" t="s">
        <v>12</v>
      </c>
      <c r="B7" s="17" t="s">
        <v>50</v>
      </c>
      <c r="C7" s="8">
        <v>1476</v>
      </c>
      <c r="D7" s="9">
        <f>$C$7/C7*100*0.65</f>
        <v>65</v>
      </c>
      <c r="E7" s="8">
        <v>100</v>
      </c>
      <c r="F7" s="10">
        <v>0.55</v>
      </c>
      <c r="G7" s="10">
        <v>0.15</v>
      </c>
      <c r="H7" s="9">
        <f>F7*E7</f>
        <v>55</v>
      </c>
      <c r="I7" s="9">
        <f>G7*(E7+H7)</f>
        <v>23.25</v>
      </c>
      <c r="J7" s="11">
        <f>E7+H7+I7</f>
        <v>178.25</v>
      </c>
      <c r="K7" s="12">
        <f>$J$5/J7*100*0.05</f>
        <v>1.38</v>
      </c>
      <c r="L7" s="8">
        <v>1476</v>
      </c>
      <c r="M7" s="16">
        <f>$L$6/L7*100*0.15</f>
        <v>7.875</v>
      </c>
      <c r="N7" s="8">
        <v>3308.7</v>
      </c>
      <c r="O7" s="12">
        <f>$N$4/N7*100*0.15</f>
        <v>2.77</v>
      </c>
      <c r="P7" s="12">
        <f>D7+K7+M7+O7</f>
        <v>77.03</v>
      </c>
      <c r="Q7" s="16">
        <v>1</v>
      </c>
      <c r="R7" s="3">
        <f>$D$25*C7+L7+N7</f>
        <v>20282.7</v>
      </c>
    </row>
    <row r="11" ht="12.75">
      <c r="J11" s="4"/>
    </row>
    <row r="14" spans="2:5" ht="12.75">
      <c r="B14">
        <v>1549.8</v>
      </c>
      <c r="C14" t="s">
        <v>19</v>
      </c>
      <c r="D14" s="2">
        <v>1</v>
      </c>
      <c r="E14">
        <f>D14*$B$14</f>
        <v>1549.8</v>
      </c>
    </row>
    <row r="15" spans="3:5" ht="12.75">
      <c r="C15" t="s">
        <v>20</v>
      </c>
      <c r="D15" s="2">
        <v>1</v>
      </c>
      <c r="E15">
        <f aca="true" t="shared" si="0" ref="E15:E24">D15*$B$14</f>
        <v>1549.8</v>
      </c>
    </row>
    <row r="16" spans="3:5" ht="12.75">
      <c r="C16" t="s">
        <v>21</v>
      </c>
      <c r="D16" s="2">
        <v>1</v>
      </c>
      <c r="E16">
        <f t="shared" si="0"/>
        <v>1549.8</v>
      </c>
    </row>
    <row r="17" spans="3:5" ht="12.75">
      <c r="C17" t="s">
        <v>22</v>
      </c>
      <c r="D17" s="2">
        <v>1</v>
      </c>
      <c r="E17">
        <f t="shared" si="0"/>
        <v>1549.8</v>
      </c>
    </row>
    <row r="18" spans="3:5" ht="12.75">
      <c r="C18" t="s">
        <v>23</v>
      </c>
      <c r="D18" s="2">
        <v>1</v>
      </c>
      <c r="E18">
        <f t="shared" si="0"/>
        <v>1549.8</v>
      </c>
    </row>
    <row r="19" spans="3:5" ht="12.75">
      <c r="C19" t="s">
        <v>24</v>
      </c>
      <c r="D19" s="2">
        <v>1</v>
      </c>
      <c r="E19">
        <f t="shared" si="0"/>
        <v>1549.8</v>
      </c>
    </row>
    <row r="20" spans="3:5" ht="12.75">
      <c r="C20" t="s">
        <v>25</v>
      </c>
      <c r="D20" s="2">
        <v>1</v>
      </c>
      <c r="E20">
        <f t="shared" si="0"/>
        <v>1549.8</v>
      </c>
    </row>
    <row r="21" spans="3:5" ht="12.75">
      <c r="C21" t="s">
        <v>26</v>
      </c>
      <c r="D21" s="2">
        <v>1</v>
      </c>
      <c r="E21">
        <f t="shared" si="0"/>
        <v>1549.8</v>
      </c>
    </row>
    <row r="22" spans="3:5" ht="12.75">
      <c r="C22" t="s">
        <v>27</v>
      </c>
      <c r="D22" s="2">
        <v>1</v>
      </c>
      <c r="E22">
        <f t="shared" si="0"/>
        <v>1549.8</v>
      </c>
    </row>
    <row r="23" spans="3:5" ht="12.75">
      <c r="C23" t="s">
        <v>28</v>
      </c>
      <c r="D23" s="2">
        <v>1</v>
      </c>
      <c r="E23">
        <f t="shared" si="0"/>
        <v>1549.8</v>
      </c>
    </row>
    <row r="24" spans="3:5" ht="12.75">
      <c r="C24" t="s">
        <v>29</v>
      </c>
      <c r="D24" s="2">
        <v>0.5</v>
      </c>
      <c r="E24">
        <f t="shared" si="0"/>
        <v>774.9</v>
      </c>
    </row>
    <row r="25" spans="4:5" ht="12.75">
      <c r="D25" s="2">
        <f>SUM(D14:D24)</f>
        <v>10.5</v>
      </c>
      <c r="E25">
        <f>SUM(E14:E24)</f>
        <v>16272.9</v>
      </c>
    </row>
    <row r="26" ht="12.75">
      <c r="E26">
        <f>N6</f>
        <v>3111.9</v>
      </c>
    </row>
    <row r="27" spans="5:6" ht="12.75">
      <c r="E27">
        <f>50000-E25-E26</f>
        <v>30615.2</v>
      </c>
      <c r="F27" t="s">
        <v>30</v>
      </c>
    </row>
  </sheetData>
  <sheetProtection/>
  <mergeCells count="1">
    <mergeCell ref="A1:P1"/>
  </mergeCells>
  <printOptions horizontalCentered="1" verticalCentered="1"/>
  <pageMargins left="0.1968503937007874" right="0.15748031496062992" top="0.8661417322834646" bottom="0.2362204724409449" header="0.35433070866141736" footer="0.31496062992125984"/>
  <pageSetup horizontalDpi="600" verticalDpi="600" orientation="landscape" paperSize="9" r:id="rId1"/>
  <headerFooter alignWithMargins="0">
    <oddFooter>&amp;R&amp;"Arial CE,Kursywa"&amp;8.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5" sqref="L5:L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AcroExch.pdfxml.1" shapeId="3101720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Lechowski Tomasz</cp:lastModifiedBy>
  <cp:lastPrinted>2021-01-26T08:01:55Z</cp:lastPrinted>
  <dcterms:created xsi:type="dcterms:W3CDTF">2003-07-04T09:28:49Z</dcterms:created>
  <dcterms:modified xsi:type="dcterms:W3CDTF">2021-02-03T08:50:50Z</dcterms:modified>
  <cp:category/>
  <cp:version/>
  <cp:contentType/>
  <cp:contentStatus/>
</cp:coreProperties>
</file>